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2"/>
  </bookViews>
  <sheets>
    <sheet name="показатели отчетности" sheetId="1" r:id="rId1"/>
    <sheet name="финнсовые показатели" sheetId="2" r:id="rId2"/>
    <sheet name="справочно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50" i="1" l="1"/>
  <c r="C53" i="1" s="1"/>
  <c r="C59" i="1" s="1"/>
  <c r="C65" i="1" s="1"/>
  <c r="C44" i="1"/>
  <c r="C45" i="1" s="1"/>
  <c r="C37" i="1"/>
  <c r="C31" i="1"/>
  <c r="C21" i="1"/>
  <c r="C22" i="1" s="1"/>
  <c r="C13" i="1"/>
  <c r="I24" i="2" l="1"/>
  <c r="H24" i="2"/>
  <c r="J26" i="2" l="1"/>
  <c r="I26" i="2"/>
  <c r="H26" i="2"/>
  <c r="I23" i="2" l="1"/>
  <c r="I22" i="2"/>
  <c r="I10" i="2"/>
  <c r="H22" i="2"/>
  <c r="H23" i="2"/>
  <c r="H10" i="2"/>
  <c r="F53" i="1"/>
  <c r="F59" i="1" s="1"/>
  <c r="F65" i="1" s="1"/>
  <c r="D53" i="1"/>
  <c r="D59" i="1" s="1"/>
  <c r="G3" i="2"/>
  <c r="E50" i="1"/>
  <c r="E53" i="1" s="1"/>
  <c r="E59" i="1" s="1"/>
  <c r="F50" i="1"/>
  <c r="D50" i="1"/>
  <c r="H3" i="2" s="1"/>
  <c r="F45" i="1"/>
  <c r="E44" i="1"/>
  <c r="I11" i="2" s="1"/>
  <c r="F44" i="1"/>
  <c r="D44" i="1"/>
  <c r="H11" i="2" s="1"/>
  <c r="E37" i="1"/>
  <c r="I16" i="2" s="1"/>
  <c r="F37" i="1"/>
  <c r="D37" i="1"/>
  <c r="H16" i="2" s="1"/>
  <c r="E31" i="1"/>
  <c r="E45" i="1" s="1"/>
  <c r="F31" i="1"/>
  <c r="D31" i="1"/>
  <c r="E22" i="1"/>
  <c r="I14" i="2" s="1"/>
  <c r="F22" i="1"/>
  <c r="F21" i="1"/>
  <c r="E21" i="1"/>
  <c r="I8" i="2" s="1"/>
  <c r="D21" i="1"/>
  <c r="H12" i="2" s="1"/>
  <c r="F13" i="1"/>
  <c r="E13" i="1"/>
  <c r="I20" i="2" s="1"/>
  <c r="D13" i="1"/>
  <c r="H20" i="2" s="1"/>
  <c r="G22" i="2"/>
  <c r="G23" i="2"/>
  <c r="G21" i="2"/>
  <c r="G20" i="2"/>
  <c r="G19" i="2"/>
  <c r="G17" i="2"/>
  <c r="G16" i="2"/>
  <c r="G15" i="2"/>
  <c r="G14" i="2"/>
  <c r="G13" i="2"/>
  <c r="G12" i="2"/>
  <c r="G11" i="2"/>
  <c r="G10" i="2"/>
  <c r="G9" i="2"/>
  <c r="G8" i="2"/>
  <c r="E65" i="1" l="1"/>
  <c r="I18" i="2"/>
  <c r="G18" i="2"/>
  <c r="D65" i="1"/>
  <c r="H18" i="2"/>
  <c r="D22" i="1"/>
  <c r="H14" i="2"/>
  <c r="I9" i="2"/>
  <c r="I17" i="2"/>
  <c r="H8" i="2"/>
  <c r="I3" i="2"/>
  <c r="I19" i="2"/>
  <c r="H9" i="2"/>
  <c r="H17" i="2"/>
  <c r="I12" i="2"/>
  <c r="D45" i="1"/>
  <c r="I13" i="2"/>
  <c r="I21" i="2"/>
  <c r="H19" i="2"/>
  <c r="I15" i="2"/>
  <c r="H5" i="2" l="1"/>
  <c r="H4" i="2"/>
  <c r="H7" i="2"/>
  <c r="H6" i="2"/>
  <c r="H21" i="2"/>
  <c r="H15" i="2"/>
  <c r="G4" i="2"/>
  <c r="G7" i="2"/>
  <c r="G5" i="2"/>
  <c r="G6" i="2"/>
  <c r="I7" i="2"/>
  <c r="I6" i="2"/>
  <c r="I5" i="2"/>
  <c r="I4" i="2"/>
  <c r="H13" i="2"/>
</calcChain>
</file>

<file path=xl/sharedStrings.xml><?xml version="1.0" encoding="utf-8"?>
<sst xmlns="http://schemas.openxmlformats.org/spreadsheetml/2006/main" count="182" uniqueCount="175">
  <si>
    <t>показатель</t>
  </si>
  <si>
    <t>формула</t>
  </si>
  <si>
    <t>норматив</t>
  </si>
  <si>
    <t>расчет показателя</t>
  </si>
  <si>
    <t>что значит</t>
  </si>
  <si>
    <t>рентабельность продаж общая</t>
  </si>
  <si>
    <t>чистая рентабельность продаж</t>
  </si>
  <si>
    <t>(Валовая прибыль / Выручка)*100%</t>
  </si>
  <si>
    <t>(Чистая прибыль / Выручка)*100%</t>
  </si>
  <si>
    <t>текущая ликвидность</t>
  </si>
  <si>
    <t>оборотные активы/текушие пассивы</t>
  </si>
  <si>
    <t>&gt; 2</t>
  </si>
  <si>
    <t>быстрая ликвидность</t>
  </si>
  <si>
    <t>денежные средства/ текущие пассивы</t>
  </si>
  <si>
    <t>&gt;0.2</t>
  </si>
  <si>
    <t>абсолютная ликвидность</t>
  </si>
  <si>
    <t>от 0.2 до 0.5</t>
  </si>
  <si>
    <t>срочная ликвидность</t>
  </si>
  <si>
    <t>(денежные средства+ краткосрочные фин вложения/счета к получению ) / текущие  пассивы</t>
  </si>
  <si>
    <t>от 0.3 до 1</t>
  </si>
  <si>
    <t>Чистый оборотный капитал</t>
  </si>
  <si>
    <t>текушие активы-текущие пассивы</t>
  </si>
  <si>
    <t>&gt; 0</t>
  </si>
  <si>
    <t>Недостаток оборотного капитала свидетельствует о неспособности предприятия своевременно погасить краткосрочные обязательства. Значительное превышение чистого оборотного капитала над оптимальной потребностью свидетельствует о нерациональном использовании ресурсов предприятия.</t>
  </si>
  <si>
    <t>Коэффициент финансовой независимости</t>
  </si>
  <si>
    <t>Характеризует зависимость фирмы от внешних займов. Чем ниже значение коэффициента, тем больше займов у компании, тем выше риск неплатежеспособности</t>
  </si>
  <si>
    <t>от 0.5 до 0.8</t>
  </si>
  <si>
    <t>Суммарные обязательства к суммарным активам</t>
  </si>
  <si>
    <t>Еще один вариант представления структуры капитала компании. Демонстрирует, какая доля активов предприятия финансируется за счет займов.</t>
  </si>
  <si>
    <t>(долгосрочные обязательства+текущие обязательства)/сумарный актив</t>
  </si>
  <si>
    <t>Долгосрочные обязательства к активам</t>
  </si>
  <si>
    <t>Демонстрирует, какая доля активов предприятия финансируется за счет долгосрочных займов.</t>
  </si>
  <si>
    <t>долгосрочные обязательства/ сумарный актив</t>
  </si>
  <si>
    <t>Суммарные обязательства к собственному капиталу</t>
  </si>
  <si>
    <t>Отношение кредитных и собственных источников финансирования. Также, как и TD/TA, является еще одной формой представления коэффициента финансовой независимости.</t>
  </si>
  <si>
    <t>(долгосрочные обязательства+текущие обязательства)/собствееный капитал</t>
  </si>
  <si>
    <t>от 0.25 до 1</t>
  </si>
  <si>
    <t>Долгосрочные обязательства к внеоборотным активам</t>
  </si>
  <si>
    <t>Демонстрирует, какая доля основных средств финансируется за счет долгосрочных займов.</t>
  </si>
  <si>
    <t>долгосрочные обязательства/ долгосрочные активы</t>
  </si>
  <si>
    <t xml:space="preserve">Коэффициент покрытия процентов </t>
  </si>
  <si>
    <t>Характеризует степень защищенности кредиторов от невыплаты процентов за предоставленный кредит и демонстрирует: сколько раз в течение отчетного периода компания заработала средства для выплаты процентов по займам. Этот показатель также позволяет определить допустимый уровень снижения прибыли, используемой для выплаты процентов.</t>
  </si>
  <si>
    <t>прибыль до налогов и процентов по кредитам /проценты по кредитам</t>
  </si>
  <si>
    <t>&gt;1</t>
  </si>
  <si>
    <t>Демонстрирует долю чистой прибыли в объеме продаж предприятия.</t>
  </si>
  <si>
    <t>Коэффициент рентабельности собственного капитала</t>
  </si>
  <si>
    <t>Позволяет определить эффективность использования капитала, инвестированного собственниками предприятия. Обычно этот показатель сравнивают с возможным альтернативным вложением средств в другие ценные бумаги. Рентабельность собственного капитала показывает, сколько денежных единиц чистой прибыли заработала каждая единица, вложенная собственниками компании.</t>
  </si>
  <si>
    <t>(Чистая прибыль / собственный капитал)*100%</t>
  </si>
  <si>
    <t>Коэффициент рентабельности оборотных активов</t>
  </si>
  <si>
    <t>(Чистая прибыль / текущие активы)*100%</t>
  </si>
  <si>
    <t>демонстрирует возможности предприятия в обеспечении достаточного объема прибыли по отношению к используемым оборотным средствам компании. Чем выше значение этого коэффициента, тем более эффективно используются оборотные средства.</t>
  </si>
  <si>
    <t>Коэффициент рентабельности внеоборотных активов</t>
  </si>
  <si>
    <t>Демонстрирует способность предприятия обеспечивать достаточный объем прибыли по отношению к основным средствам компании. Чем выше значение данного коэффициента, тем более эффективно используются основные средства.</t>
  </si>
  <si>
    <t>(Чистая прибыль / долгосрочные активы)*100%</t>
  </si>
  <si>
    <t>Коэффициент оборачиваемости рабочего капитала</t>
  </si>
  <si>
    <t>Показывает насколько эффективно компания использует инвестиции в оборотный капитал и как это влияет на рост продаж. Чем выше значение этого коэффициента, тем более эффективно используется предприятием чистый оборотный капитал.</t>
  </si>
  <si>
    <t>Коэффициент оборачиваемости основных средств</t>
  </si>
  <si>
    <t>Фондоотдача. Этот коэффициент характеризует эффективность использования предприятием имеющихся в распоряжении основных средств. Чем выше значение коэффициента, тем более эффективно предприятие использует основные средства.</t>
  </si>
  <si>
    <t>чистый объем продаж/долгосрочные активы</t>
  </si>
  <si>
    <t>Коэффициент оборачиваемости активов</t>
  </si>
  <si>
    <t>Характеризует эффективность использования компанией всех имеющихся в распоряжении ресурсов, независимо от источников их привлечения. Данный коэффициент показывает сколько раз за год совершается полный цикл производства и обращения, приносящий соответствующий эффект в виде прибыли. Этот коэффициент также сильно варьируется в зависимости от отрасли.</t>
  </si>
  <si>
    <t>чистый объем продаж/сумарный актив</t>
  </si>
  <si>
    <t>строка отчета о фин результатах</t>
  </si>
  <si>
    <t xml:space="preserve"> Коэффициент оборачиваемости запасов </t>
  </si>
  <si>
    <t>Отражает скорость реализации запасов. Для расчета коэффициента в днях необходимо 365 дней разделить на значение коэффициента. В целом, чем выше показатель оборачиваемости запасов, тем меньше средств связано в этой наименее ликвидной группе активов. Особенно актуально повышение оборачиваемости и снижение запасов при наличии значительной задолженности в пассивах компании.</t>
  </si>
  <si>
    <t xml:space="preserve">Коэффициент оборачиваемости дебиторской задолженности </t>
  </si>
  <si>
    <t>Показывает среднее число дней, требуемое для взыскания задолженности. Чем меньше это число, тем быстрее дебиторская задолженность обращается в денежные средства, а следовательно повышается ликвидность оборотных средств предприятия. Высокое значение коэффициента может свидетельствовать о трудностях со взысканием средств по счетам дебиторов.</t>
  </si>
  <si>
    <t>(дебиторская задолженность/чистый объем продаж)*365</t>
  </si>
  <si>
    <t>показатель баланса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</si>
  <si>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</si>
  <si>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</si>
  <si>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</si>
  <si>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</si>
  <si>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</si>
  <si>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</si>
  <si>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</si>
  <si>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</si>
  <si>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</si>
  <si>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</si>
  <si>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</si>
  <si>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</si>
  <si>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</si>
  <si>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</si>
  <si>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</si>
  <si>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</si>
  <si>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</si>
  <si>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</si>
  <si>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ВНЕОБОРОТНЫЕ АКТИВЫ</t>
  </si>
  <si>
    <t>ИТОГО АКТИВ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</si>
  <si>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</si>
  <si>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</si>
  <si>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</si>
  <si>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</si>
  <si>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</si>
  <si>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</si>
  <si>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</si>
  <si>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</si>
  <si>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</si>
  <si>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</si>
  <si>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</si>
  <si>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</si>
  <si>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</si>
  <si>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</si>
  <si>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</si>
  <si>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</si>
  <si>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</si>
  <si>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</si>
  <si>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ИТОГО ПАССИВ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</si>
  <si>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</si>
  <si>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</si>
  <si>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</si>
  <si>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</si>
  <si>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</si>
  <si>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</si>
  <si>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</si>
  <si>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</si>
  <si>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</si>
  <si>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</si>
  <si>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</si>
  <si>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в т.ч.</t>
  </si>
  <si>
    <t>текущий налог на прибыль</t>
  </si>
  <si>
    <t>отложенный налог на прибыль</t>
  </si>
  <si>
    <t>Прочее</t>
  </si>
  <si>
    <t>Чистая прибыль (убыток)</t>
  </si>
  <si>
    <r>
      <t xml:space="preserve">III. КАПИТАЛ И РЕЗЕРВЫ </t>
    </r>
    <r>
      <rPr>
        <vertAlign val="superscript"/>
        <sz val="12"/>
        <rFont val="Times New Roman"/>
        <family val="1"/>
        <charset val="204"/>
      </rPr>
      <t>6</t>
    </r>
  </si>
  <si>
    <r>
      <t>Выручка </t>
    </r>
    <r>
      <rPr>
        <u/>
        <sz val="12"/>
        <color rgb="FF1A0DAB"/>
        <rFont val="Times New Roman"/>
        <family val="1"/>
        <charset val="204"/>
      </rPr>
      <t>&lt;5&gt;</t>
    </r>
  </si>
  <si>
    <r>
      <t>Налог на прибыль </t>
    </r>
    <r>
      <rPr>
        <u/>
        <sz val="12"/>
        <color rgb="FF1A0DAB"/>
        <rFont val="Times New Roman"/>
        <family val="1"/>
        <charset val="204"/>
      </rPr>
      <t>&lt;7&gt;</t>
    </r>
  </si>
  <si>
    <t>3/1 Ф2</t>
  </si>
  <si>
    <t>18/1 Ф2</t>
  </si>
  <si>
    <t>18 Ф2/25 ф1</t>
  </si>
  <si>
    <t>18 ф2/17 ф1</t>
  </si>
  <si>
    <t>18 ф2/10 ф1</t>
  </si>
  <si>
    <t>17ф1/36ф1</t>
  </si>
  <si>
    <t>15 ф1/36 ф1</t>
  </si>
  <si>
    <t>(денежные средства+ краткосрочные фин вложения) / текущие обязательства</t>
  </si>
  <si>
    <t>15+14 / 31+32+35 (ф1)</t>
  </si>
  <si>
    <t>13+ 15+14 / 36 ф1</t>
  </si>
  <si>
    <t>17-36 ф1</t>
  </si>
  <si>
    <t>25/18 ф1</t>
  </si>
  <si>
    <t>(30+36)/18 ф1 ( но я бы почистила внутри раздела лишнее убрала</t>
  </si>
  <si>
    <t>(30)/18 ф1 ( но я бы почистила внутри раздела лишнее убрала</t>
  </si>
  <si>
    <t>(30+36)/25 ф1 ( но я бы почистила внутри раздела лишнее убрала</t>
  </si>
  <si>
    <t>30/10 ф1</t>
  </si>
  <si>
    <t>(12+9)/9 ф2</t>
  </si>
  <si>
    <t>чистый объем продаж/чистый оборотный капитал ЧОК = ОА – КП</t>
  </si>
  <si>
    <t>1ф2/ (17-36) ф1</t>
  </si>
  <si>
    <t>1 ф2/10 ф1</t>
  </si>
  <si>
    <t>1 ф2/18 ф1</t>
  </si>
  <si>
    <t>13 ф1/1 ф2</t>
  </si>
  <si>
    <t>себестоимость продаж /средняя стоимость запасов</t>
  </si>
  <si>
    <t>2 ф2 \(11 ф1 на начало+11 ф1 на конец)/2</t>
  </si>
  <si>
    <t xml:space="preserve">Зарплатоотдача 
</t>
  </si>
  <si>
    <t>выручка/фот</t>
  </si>
  <si>
    <t xml:space="preserve">Она показывает, какая выручка получена на рубль затрат по зарплате. Анализ зарплатоотдачи необходим для оценки эффективности использования ФОТ. При этом сравнивают показатели отчетного и предыдущего годов, определяют отклонения.
</t>
  </si>
  <si>
    <t xml:space="preserve">производительность труда
</t>
  </si>
  <si>
    <t>Пт = ЗПср * Зо,  Пт — производительность труда;
ЗПср. — среднегодовая зарплата 1 работника.</t>
  </si>
  <si>
    <t>Зарплатоотдача в части объёма производства</t>
  </si>
  <si>
    <t>ЗОоп = ОП / ФЗП,</t>
  </si>
  <si>
    <t>где ОП – объём производства, ден. ед.</t>
  </si>
  <si>
    <t>Зарплатоотдача в части прибыли от реализации</t>
  </si>
  <si>
    <t>ЗОвр = ПР / ФЗП,</t>
  </si>
  <si>
    <t>где ПР – прибыль от реализации, ден. ед.</t>
  </si>
  <si>
    <t>Зарплатоотдача в части чистой прибыли</t>
  </si>
  <si>
    <t>ЗОвр = ЧП / ФЗП,</t>
  </si>
  <si>
    <t>где ЧП – чистая прибыль, ден. ед.</t>
  </si>
  <si>
    <t>При использовании в числителе и знаменателе стоимостных единиц (рублей) показатель зарплатоотдачи является безразмерным или выражается в процентах.</t>
  </si>
  <si>
    <t>Нормативное значение зарплатоотдачи §</t>
  </si>
  <si>
    <t>Единого нормативного значения зарплатоотдачи не существует, данный показатель показывает эффективность использования средств на оплату труда в динамике. Однако, в том случае, когда зарплатоотдача рассчитывается по выручке, значение должно быть выше 1 (100%). Если показатель равен 1 или меньше – это означает, что вся получаемая выручка уходит на зарплату работникам, а предприятие несёт убытки.</t>
  </si>
  <si>
    <t>https://zavtrasessiya.com/index.pl?act=PRODUCT&amp;id=4415</t>
  </si>
  <si>
    <t>зарплатаемкость</t>
  </si>
  <si>
    <t>Зарплатоемкость – показатель позволяющий оценить уровень затрат и общую экономическую эффективность работы предприятия. Он показывает величину расходов на зарплату, приходящуюся на единицу продукции в стоимостном выражении. Объектом исчисления также может быть стоимость услуги или один человеко-час труда.
Издержки, объединяемые данным коэффициентом, отражают степень социальной защищенности сотрудников и уровень мотивации труда, необходимый для расширенного воспроизводства.</t>
  </si>
  <si>
    <t xml:space="preserve">Зе = ФОТ / Вп,
где:
ФОТ — фонд зарплаты;
Вп — стоимость выработанной продукции. В числитель помимо зарплаты входят налоговые платежи и взносы во внебюджетные фонды.
</t>
  </si>
  <si>
    <t>показателей для оценки эффективности работы компании</t>
  </si>
  <si>
    <t>собственный капитал/сумарный актив</t>
  </si>
  <si>
    <t>1-5 низкая/ 5-20 нормальная. От 20-50 высокая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</si>
</sst>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color rgb="FF1A0DAB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wrapText="1"/>
    </xf>
    <xf numFmtId="0" fontId="4" fillId="3" borderId="7" xfId="0" applyFont="1" applyFill="1" applyBorder="1" applyAlignment="1"/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5" fillId="3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/>
    <xf numFmtId="3" fontId="4" fillId="2" borderId="8" xfId="0" applyNumberFormat="1" applyFont="1" applyFill="1" applyBorder="1" applyAlignment="1"/>
    <xf numFmtId="3" fontId="4" fillId="2" borderId="1" xfId="0" applyNumberFormat="1" applyFont="1" applyFill="1" applyBorder="1" applyAlignment="1">
      <alignment wrapText="1"/>
    </xf>
    <xf numFmtId="3" fontId="4" fillId="2" borderId="8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/>
    <xf numFmtId="3" fontId="5" fillId="3" borderId="6" xfId="0" applyNumberFormat="1" applyFont="1" applyFill="1" applyBorder="1" applyAlignment="1"/>
    <xf numFmtId="3" fontId="5" fillId="3" borderId="1" xfId="0" applyNumberFormat="1" applyFont="1" applyFill="1" applyBorder="1" applyAlignment="1"/>
    <xf numFmtId="3" fontId="5" fillId="3" borderId="8" xfId="0" applyNumberFormat="1" applyFont="1" applyFill="1" applyBorder="1" applyAlignment="1"/>
    <xf numFmtId="3" fontId="4" fillId="3" borderId="1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" fillId="3" borderId="8" xfId="0" applyNumberFormat="1" applyFont="1" applyFill="1" applyBorder="1" applyAlignment="1"/>
    <xf numFmtId="3" fontId="4" fillId="3" borderId="1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5" fillId="3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2" fontId="10" fillId="4" borderId="1" xfId="0" applyNumberFormat="1" applyFont="1" applyFill="1" applyBorder="1" applyAlignment="1">
      <alignment wrapText="1"/>
    </xf>
    <xf numFmtId="1" fontId="9" fillId="0" borderId="1" xfId="0" applyNumberFormat="1" applyFont="1" applyBorder="1" applyAlignment="1">
      <alignment wrapText="1"/>
    </xf>
    <xf numFmtId="1" fontId="10" fillId="4" borderId="1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91;&#1076;&#1080;&#1090;&#1086;&#1088;/Desktop/&#1072;&#1091;&#1076;&#1080;&#1090;%202017-2021%20&#1072;&#1088;&#1093;&#1080;&#1074;/&#1085;&#1091;&#1082;%20&#1075;&#1088;&#1091;&#1087;&#1087;/&#1072;&#1085;&#1072;&#1083;&#1080;&#1079;%20&#1087;&#1086;%20&#1086;&#1090;&#1095;&#1090;&#1077;&#1085;&#1086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 отчетности"/>
      <sheetName val="финнсовые показатели"/>
      <sheetName val="справочно"/>
    </sheetNames>
    <sheetDataSet>
      <sheetData sheetId="0">
        <row r="48">
          <cell r="D48">
            <v>79196</v>
          </cell>
          <cell r="E48">
            <v>5517</v>
          </cell>
          <cell r="F48">
            <v>38064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5"/>
  <sheetViews>
    <sheetView topLeftCell="A61" workbookViewId="0">
      <selection activeCell="B51" sqref="B51"/>
    </sheetView>
  </sheetViews>
  <sheetFormatPr defaultColWidth="8.7109375" defaultRowHeight="15.75" x14ac:dyDescent="0.25"/>
  <cols>
    <col min="1" max="1" width="8.7109375" style="1"/>
    <col min="2" max="2" width="42.28515625" style="1" customWidth="1"/>
    <col min="3" max="6" width="14.85546875" style="56" customWidth="1"/>
    <col min="7" max="16384" width="8.7109375" style="1"/>
  </cols>
  <sheetData>
    <row r="2" spans="1:6" ht="16.5" thickBot="1" x14ac:dyDescent="0.3">
      <c r="B2" s="2" t="s">
        <v>68</v>
      </c>
      <c r="C2" s="24">
        <v>2021</v>
      </c>
      <c r="D2" s="24">
        <v>2020</v>
      </c>
      <c r="E2" s="24">
        <v>2019</v>
      </c>
      <c r="F2" s="24">
        <v>20218</v>
      </c>
    </row>
    <row r="3" spans="1:6" x14ac:dyDescent="0.25">
      <c r="B3" s="3" t="s">
        <v>87</v>
      </c>
      <c r="C3" s="25"/>
      <c r="D3" s="25"/>
      <c r="E3" s="25"/>
      <c r="F3" s="26"/>
    </row>
    <row r="4" spans="1:6" x14ac:dyDescent="0.25">
      <c r="A4" s="1">
        <v>1</v>
      </c>
      <c r="B4" s="4" t="s">
        <v>69</v>
      </c>
      <c r="C4" s="27">
        <v>128346</v>
      </c>
      <c r="D4" s="27">
        <v>128346</v>
      </c>
      <c r="E4" s="27">
        <v>151571</v>
      </c>
      <c r="F4" s="28">
        <v>174743</v>
      </c>
    </row>
    <row r="5" spans="1:6" x14ac:dyDescent="0.25">
      <c r="A5" s="1">
        <v>2</v>
      </c>
      <c r="B5" s="4" t="s">
        <v>70</v>
      </c>
      <c r="C5" s="27">
        <v>0</v>
      </c>
      <c r="D5" s="27">
        <v>0</v>
      </c>
      <c r="E5" s="27">
        <v>0</v>
      </c>
      <c r="F5" s="28"/>
    </row>
    <row r="6" spans="1:6" x14ac:dyDescent="0.25">
      <c r="A6" s="1">
        <v>3</v>
      </c>
      <c r="B6" s="4" t="s">
        <v>71</v>
      </c>
      <c r="C6" s="27">
        <v>0</v>
      </c>
      <c r="D6" s="27">
        <v>0</v>
      </c>
      <c r="E6" s="27">
        <v>14517</v>
      </c>
      <c r="F6" s="28">
        <v>0</v>
      </c>
    </row>
    <row r="7" spans="1:6" x14ac:dyDescent="0.25">
      <c r="A7" s="1">
        <v>4</v>
      </c>
      <c r="B7" s="4" t="s">
        <v>72</v>
      </c>
      <c r="C7" s="27">
        <v>0</v>
      </c>
      <c r="D7" s="27">
        <v>0</v>
      </c>
      <c r="E7" s="27">
        <v>0</v>
      </c>
      <c r="F7" s="28">
        <v>0</v>
      </c>
    </row>
    <row r="8" spans="1:6" x14ac:dyDescent="0.25">
      <c r="A8" s="1">
        <v>5</v>
      </c>
      <c r="B8" s="4" t="s">
        <v>73</v>
      </c>
      <c r="C8" s="27">
        <v>9488592</v>
      </c>
      <c r="D8" s="27">
        <v>9488592</v>
      </c>
      <c r="E8" s="27">
        <v>9891647</v>
      </c>
      <c r="F8" s="28">
        <v>10110901</v>
      </c>
    </row>
    <row r="9" spans="1:6" ht="31.5" x14ac:dyDescent="0.25">
      <c r="A9" s="1">
        <v>6</v>
      </c>
      <c r="B9" s="5" t="s">
        <v>74</v>
      </c>
      <c r="C9" s="29">
        <v>0</v>
      </c>
      <c r="D9" s="29">
        <v>0</v>
      </c>
      <c r="E9" s="29">
        <v>0</v>
      </c>
      <c r="F9" s="30">
        <v>0</v>
      </c>
    </row>
    <row r="10" spans="1:6" x14ac:dyDescent="0.25">
      <c r="A10" s="1">
        <v>7</v>
      </c>
      <c r="B10" s="4" t="s">
        <v>75</v>
      </c>
      <c r="C10" s="27">
        <v>133006244</v>
      </c>
      <c r="D10" s="27">
        <v>133006244</v>
      </c>
      <c r="E10" s="27">
        <v>116842845</v>
      </c>
      <c r="F10" s="28">
        <v>71495100</v>
      </c>
    </row>
    <row r="11" spans="1:6" x14ac:dyDescent="0.25">
      <c r="A11" s="1">
        <v>8</v>
      </c>
      <c r="B11" s="4" t="s">
        <v>76</v>
      </c>
      <c r="C11" s="27">
        <v>2631663</v>
      </c>
      <c r="D11" s="27">
        <v>2631663</v>
      </c>
      <c r="E11" s="27">
        <v>3433000</v>
      </c>
      <c r="F11" s="28">
        <v>3455172</v>
      </c>
    </row>
    <row r="12" spans="1:6" x14ac:dyDescent="0.25">
      <c r="A12" s="1">
        <v>9</v>
      </c>
      <c r="B12" s="6" t="s">
        <v>77</v>
      </c>
      <c r="C12" s="31">
        <v>8253</v>
      </c>
      <c r="D12" s="31">
        <v>8253</v>
      </c>
      <c r="E12" s="31">
        <v>119450</v>
      </c>
      <c r="F12" s="32">
        <v>126524</v>
      </c>
    </row>
    <row r="13" spans="1:6" x14ac:dyDescent="0.25">
      <c r="A13" s="1">
        <v>10</v>
      </c>
      <c r="B13" s="7" t="s">
        <v>78</v>
      </c>
      <c r="C13" s="33">
        <f>SUM(C4:C12)</f>
        <v>145263098</v>
      </c>
      <c r="D13" s="33">
        <f>SUM(D4:D12)</f>
        <v>145263098</v>
      </c>
      <c r="E13" s="33">
        <f t="shared" ref="E13:F13" si="0">SUM(E4:E12)</f>
        <v>130453030</v>
      </c>
      <c r="F13" s="33">
        <f t="shared" si="0"/>
        <v>85362440</v>
      </c>
    </row>
    <row r="14" spans="1:6" x14ac:dyDescent="0.25">
      <c r="B14" s="8" t="s">
        <v>79</v>
      </c>
      <c r="C14" s="34"/>
      <c r="D14" s="34"/>
      <c r="E14" s="34"/>
      <c r="F14" s="35"/>
    </row>
    <row r="15" spans="1:6" x14ac:dyDescent="0.25">
      <c r="A15" s="1">
        <v>11</v>
      </c>
      <c r="B15" s="4" t="s">
        <v>80</v>
      </c>
      <c r="C15" s="27">
        <v>179827</v>
      </c>
      <c r="D15" s="27">
        <v>179827</v>
      </c>
      <c r="E15" s="27">
        <v>315326</v>
      </c>
      <c r="F15" s="28">
        <v>180142</v>
      </c>
    </row>
    <row r="16" spans="1:6" ht="14.65" customHeight="1" x14ac:dyDescent="0.25">
      <c r="A16" s="1">
        <v>12</v>
      </c>
      <c r="B16" s="5" t="s">
        <v>81</v>
      </c>
      <c r="C16" s="29">
        <v>62169</v>
      </c>
      <c r="D16" s="29">
        <v>62169</v>
      </c>
      <c r="E16" s="29">
        <v>58381</v>
      </c>
      <c r="F16" s="30">
        <v>54169</v>
      </c>
    </row>
    <row r="17" spans="1:6" ht="30" customHeight="1" x14ac:dyDescent="0.25">
      <c r="A17" s="1">
        <v>13</v>
      </c>
      <c r="B17" s="4" t="s">
        <v>82</v>
      </c>
      <c r="C17" s="27">
        <v>24272807</v>
      </c>
      <c r="D17" s="27">
        <v>24272807</v>
      </c>
      <c r="E17" s="27">
        <v>23262089</v>
      </c>
      <c r="F17" s="28">
        <v>7790154</v>
      </c>
    </row>
    <row r="18" spans="1:6" ht="40.15" customHeight="1" x14ac:dyDescent="0.25">
      <c r="A18" s="1">
        <v>14</v>
      </c>
      <c r="B18" s="5" t="s">
        <v>83</v>
      </c>
      <c r="C18" s="29">
        <v>18000</v>
      </c>
      <c r="D18" s="29">
        <v>18000</v>
      </c>
      <c r="E18" s="29">
        <v>11763724</v>
      </c>
      <c r="F18" s="30">
        <v>0</v>
      </c>
    </row>
    <row r="19" spans="1:6" ht="48" customHeight="1" x14ac:dyDescent="0.25">
      <c r="A19" s="1">
        <v>15</v>
      </c>
      <c r="B19" s="5" t="s">
        <v>84</v>
      </c>
      <c r="C19" s="29">
        <v>465687</v>
      </c>
      <c r="D19" s="29">
        <v>465687</v>
      </c>
      <c r="E19" s="29">
        <v>489219</v>
      </c>
      <c r="F19" s="30">
        <v>583235</v>
      </c>
    </row>
    <row r="20" spans="1:6" x14ac:dyDescent="0.25">
      <c r="A20" s="1">
        <v>16</v>
      </c>
      <c r="B20" s="6" t="s">
        <v>85</v>
      </c>
      <c r="C20" s="31">
        <v>60118</v>
      </c>
      <c r="D20" s="31">
        <v>60118</v>
      </c>
      <c r="E20" s="31">
        <v>22383</v>
      </c>
      <c r="F20" s="32">
        <v>22244</v>
      </c>
    </row>
    <row r="21" spans="1:6" x14ac:dyDescent="0.25">
      <c r="A21" s="1">
        <v>17</v>
      </c>
      <c r="B21" s="7" t="s">
        <v>86</v>
      </c>
      <c r="C21" s="33">
        <f>SUM(C15:C20)</f>
        <v>25058608</v>
      </c>
      <c r="D21" s="33">
        <f>SUM(D15:D20)</f>
        <v>25058608</v>
      </c>
      <c r="E21" s="33">
        <f>SUM(E15:E20)</f>
        <v>35911122</v>
      </c>
      <c r="F21" s="33">
        <f>SUM(F15:F20)</f>
        <v>8629944</v>
      </c>
    </row>
    <row r="22" spans="1:6" ht="16.5" thickBot="1" x14ac:dyDescent="0.3">
      <c r="A22" s="1">
        <v>18</v>
      </c>
      <c r="B22" s="9" t="s">
        <v>88</v>
      </c>
      <c r="C22" s="36">
        <f>C21+C13</f>
        <v>170321706</v>
      </c>
      <c r="D22" s="36">
        <f>D21+D13</f>
        <v>170321706</v>
      </c>
      <c r="E22" s="36">
        <f t="shared" ref="E22:F22" si="1">E21+E13</f>
        <v>166364152</v>
      </c>
      <c r="F22" s="36">
        <f t="shared" si="1"/>
        <v>93992384</v>
      </c>
    </row>
    <row r="23" spans="1:6" x14ac:dyDescent="0.25">
      <c r="B23" s="10" t="s">
        <v>89</v>
      </c>
      <c r="C23" s="37"/>
      <c r="D23" s="37"/>
      <c r="E23" s="37"/>
      <c r="F23" s="38"/>
    </row>
    <row r="24" spans="1:6" ht="18.75" x14ac:dyDescent="0.25">
      <c r="B24" s="11" t="s">
        <v>124</v>
      </c>
      <c r="C24" s="39"/>
      <c r="D24" s="39"/>
      <c r="E24" s="39"/>
      <c r="F24" s="40"/>
    </row>
    <row r="25" spans="1:6" ht="14.65" customHeight="1" x14ac:dyDescent="0.25">
      <c r="A25" s="1">
        <v>19</v>
      </c>
      <c r="B25" s="12" t="s">
        <v>90</v>
      </c>
      <c r="C25" s="41">
        <v>4754</v>
      </c>
      <c r="D25" s="41">
        <v>4754</v>
      </c>
      <c r="E25" s="41">
        <v>4754</v>
      </c>
      <c r="F25" s="42">
        <v>4754</v>
      </c>
    </row>
    <row r="26" spans="1:6" ht="14.65" customHeight="1" x14ac:dyDescent="0.25">
      <c r="A26" s="1">
        <v>20</v>
      </c>
      <c r="B26" s="12" t="s">
        <v>91</v>
      </c>
      <c r="C26" s="41">
        <v>0</v>
      </c>
      <c r="D26" s="41">
        <v>0</v>
      </c>
      <c r="E26" s="41">
        <v>-49756</v>
      </c>
      <c r="F26" s="42">
        <v>0</v>
      </c>
    </row>
    <row r="27" spans="1:6" x14ac:dyDescent="0.25">
      <c r="A27" s="1">
        <v>21</v>
      </c>
      <c r="B27" s="13" t="s">
        <v>92</v>
      </c>
      <c r="C27" s="43">
        <v>0</v>
      </c>
      <c r="D27" s="43">
        <v>0</v>
      </c>
      <c r="E27" s="43">
        <v>0</v>
      </c>
      <c r="F27" s="44">
        <v>0</v>
      </c>
    </row>
    <row r="28" spans="1:6" x14ac:dyDescent="0.25">
      <c r="A28" s="1">
        <v>22</v>
      </c>
      <c r="B28" s="13" t="s">
        <v>93</v>
      </c>
      <c r="C28" s="43">
        <v>1977373</v>
      </c>
      <c r="D28" s="43">
        <v>1977373</v>
      </c>
      <c r="E28" s="43">
        <v>1977373</v>
      </c>
      <c r="F28" s="43">
        <v>1977373</v>
      </c>
    </row>
    <row r="29" spans="1:6" x14ac:dyDescent="0.25">
      <c r="A29" s="1">
        <v>23</v>
      </c>
      <c r="B29" s="13" t="s">
        <v>94</v>
      </c>
      <c r="C29" s="43">
        <v>4754</v>
      </c>
      <c r="D29" s="43">
        <v>4754</v>
      </c>
      <c r="E29" s="43">
        <v>4754</v>
      </c>
      <c r="F29" s="43">
        <v>4754</v>
      </c>
    </row>
    <row r="30" spans="1:6" ht="15" customHeight="1" x14ac:dyDescent="0.25">
      <c r="A30" s="1">
        <v>24</v>
      </c>
      <c r="B30" s="14" t="s">
        <v>95</v>
      </c>
      <c r="C30" s="45">
        <v>44417282</v>
      </c>
      <c r="D30" s="45">
        <v>44417282</v>
      </c>
      <c r="E30" s="45">
        <v>39238925</v>
      </c>
      <c r="F30" s="46">
        <v>25808572</v>
      </c>
    </row>
    <row r="31" spans="1:6" x14ac:dyDescent="0.25">
      <c r="A31" s="1">
        <v>25</v>
      </c>
      <c r="B31" s="23" t="s">
        <v>96</v>
      </c>
      <c r="C31" s="57">
        <f>SUM(C25:C30)</f>
        <v>46404163</v>
      </c>
      <c r="D31" s="57">
        <f>SUM(D25:D30)</f>
        <v>46404163</v>
      </c>
      <c r="E31" s="57">
        <f t="shared" ref="E31:F31" si="2">SUM(E25:E30)</f>
        <v>41176050</v>
      </c>
      <c r="F31" s="57">
        <f t="shared" si="2"/>
        <v>27795453</v>
      </c>
    </row>
    <row r="32" spans="1:6" x14ac:dyDescent="0.25">
      <c r="B32" s="16" t="s">
        <v>97</v>
      </c>
      <c r="C32" s="39"/>
      <c r="D32" s="39"/>
      <c r="E32" s="39"/>
      <c r="F32" s="40"/>
    </row>
    <row r="33" spans="1:6" x14ac:dyDescent="0.25">
      <c r="A33" s="1">
        <v>26</v>
      </c>
      <c r="B33" s="13" t="s">
        <v>98</v>
      </c>
      <c r="C33" s="43">
        <v>105725674</v>
      </c>
      <c r="D33" s="43">
        <v>105725674</v>
      </c>
      <c r="E33" s="43">
        <v>106917104</v>
      </c>
      <c r="F33" s="44">
        <v>50574190</v>
      </c>
    </row>
    <row r="34" spans="1:6" x14ac:dyDescent="0.25">
      <c r="A34" s="1">
        <v>27</v>
      </c>
      <c r="B34" s="13" t="s">
        <v>99</v>
      </c>
      <c r="C34" s="43">
        <v>16236</v>
      </c>
      <c r="D34" s="43">
        <v>16236</v>
      </c>
      <c r="E34" s="43">
        <v>8440</v>
      </c>
      <c r="F34" s="44">
        <v>10862</v>
      </c>
    </row>
    <row r="35" spans="1:6" x14ac:dyDescent="0.25">
      <c r="A35" s="1">
        <v>28</v>
      </c>
      <c r="B35" s="13" t="s">
        <v>100</v>
      </c>
      <c r="C35" s="43">
        <v>443211</v>
      </c>
      <c r="D35" s="43">
        <v>443211</v>
      </c>
      <c r="E35" s="43">
        <v>353665</v>
      </c>
      <c r="F35" s="44">
        <v>313829</v>
      </c>
    </row>
    <row r="36" spans="1:6" x14ac:dyDescent="0.25">
      <c r="A36" s="1">
        <v>29</v>
      </c>
      <c r="B36" s="15" t="s">
        <v>101</v>
      </c>
      <c r="C36" s="47">
        <v>0</v>
      </c>
      <c r="D36" s="47">
        <v>0</v>
      </c>
      <c r="E36" s="47">
        <v>0</v>
      </c>
      <c r="F36" s="48">
        <v>0</v>
      </c>
    </row>
    <row r="37" spans="1:6" x14ac:dyDescent="0.25">
      <c r="A37" s="1">
        <v>30</v>
      </c>
      <c r="B37" s="23" t="s">
        <v>102</v>
      </c>
      <c r="C37" s="57">
        <f>SUM(C33:C36)</f>
        <v>106185121</v>
      </c>
      <c r="D37" s="57">
        <f>SUM(D33:D36)</f>
        <v>106185121</v>
      </c>
      <c r="E37" s="57">
        <f t="shared" ref="E37:F37" si="3">SUM(E33:E36)</f>
        <v>107279209</v>
      </c>
      <c r="F37" s="57">
        <f t="shared" si="3"/>
        <v>50898881</v>
      </c>
    </row>
    <row r="38" spans="1:6" x14ac:dyDescent="0.25">
      <c r="B38" s="16" t="s">
        <v>103</v>
      </c>
      <c r="C38" s="39"/>
      <c r="D38" s="39"/>
      <c r="E38" s="39"/>
      <c r="F38" s="40"/>
    </row>
    <row r="39" spans="1:6" x14ac:dyDescent="0.25">
      <c r="A39" s="1">
        <v>31</v>
      </c>
      <c r="B39" s="13" t="s">
        <v>98</v>
      </c>
      <c r="C39" s="43">
        <v>7107694</v>
      </c>
      <c r="D39" s="43">
        <v>7107694</v>
      </c>
      <c r="E39" s="43">
        <v>1774867</v>
      </c>
      <c r="F39" s="44">
        <v>2910</v>
      </c>
    </row>
    <row r="40" spans="1:6" x14ac:dyDescent="0.25">
      <c r="A40" s="1">
        <v>32</v>
      </c>
      <c r="B40" s="13" t="s">
        <v>104</v>
      </c>
      <c r="C40" s="43">
        <v>10278833</v>
      </c>
      <c r="D40" s="43">
        <v>10278833</v>
      </c>
      <c r="E40" s="43">
        <v>15713247</v>
      </c>
      <c r="F40" s="44">
        <v>14951884</v>
      </c>
    </row>
    <row r="41" spans="1:6" x14ac:dyDescent="0.25">
      <c r="A41" s="1">
        <v>33</v>
      </c>
      <c r="B41" s="13" t="s">
        <v>105</v>
      </c>
      <c r="C41" s="43">
        <v>0</v>
      </c>
      <c r="D41" s="43">
        <v>0</v>
      </c>
      <c r="E41" s="43">
        <v>0</v>
      </c>
      <c r="F41" s="44">
        <v>0</v>
      </c>
    </row>
    <row r="42" spans="1:6" x14ac:dyDescent="0.25">
      <c r="A42" s="1">
        <v>34</v>
      </c>
      <c r="B42" s="13" t="s">
        <v>100</v>
      </c>
      <c r="C42" s="43">
        <v>345895</v>
      </c>
      <c r="D42" s="43">
        <v>345895</v>
      </c>
      <c r="E42" s="43">
        <v>420779</v>
      </c>
      <c r="F42" s="44">
        <v>341891</v>
      </c>
    </row>
    <row r="43" spans="1:6" x14ac:dyDescent="0.25">
      <c r="A43" s="1">
        <v>35</v>
      </c>
      <c r="B43" s="15" t="s">
        <v>101</v>
      </c>
      <c r="C43" s="47">
        <v>0</v>
      </c>
      <c r="D43" s="47">
        <v>0</v>
      </c>
      <c r="E43" s="47">
        <v>0</v>
      </c>
      <c r="F43" s="48">
        <v>1365</v>
      </c>
    </row>
    <row r="44" spans="1:6" x14ac:dyDescent="0.25">
      <c r="A44" s="1">
        <v>36</v>
      </c>
      <c r="B44" s="15" t="s">
        <v>106</v>
      </c>
      <c r="C44" s="57">
        <f>SUM(C39:C43)</f>
        <v>17732422</v>
      </c>
      <c r="D44" s="57">
        <f>SUM(D39:D43)</f>
        <v>17732422</v>
      </c>
      <c r="E44" s="57">
        <f t="shared" ref="E44:F44" si="4">SUM(E39:E43)</f>
        <v>17908893</v>
      </c>
      <c r="F44" s="57">
        <f t="shared" si="4"/>
        <v>15298050</v>
      </c>
    </row>
    <row r="45" spans="1:6" ht="16.5" thickBot="1" x14ac:dyDescent="0.3">
      <c r="A45" s="1">
        <v>37</v>
      </c>
      <c r="B45" s="17" t="s">
        <v>107</v>
      </c>
      <c r="C45" s="49">
        <f>C44+C37+C31</f>
        <v>170321706</v>
      </c>
      <c r="D45" s="49">
        <f>D44+D37+D31</f>
        <v>170321706</v>
      </c>
      <c r="E45" s="49">
        <f t="shared" ref="E45:F45" si="5">E44+E37+E31</f>
        <v>166364152</v>
      </c>
      <c r="F45" s="49">
        <f t="shared" si="5"/>
        <v>93992384</v>
      </c>
    </row>
    <row r="46" spans="1:6" ht="16.5" thickBot="1" x14ac:dyDescent="0.3">
      <c r="B46" s="18"/>
      <c r="C46" s="50"/>
      <c r="D46" s="50"/>
      <c r="E46" s="50"/>
      <c r="F46" s="50"/>
    </row>
    <row r="47" spans="1:6" x14ac:dyDescent="0.25">
      <c r="B47" s="19" t="s">
        <v>62</v>
      </c>
      <c r="C47" s="51">
        <v>2020</v>
      </c>
      <c r="D47" s="51">
        <v>2020</v>
      </c>
      <c r="E47" s="51">
        <v>2019</v>
      </c>
      <c r="F47" s="52">
        <v>20218</v>
      </c>
    </row>
    <row r="48" spans="1:6" x14ac:dyDescent="0.25">
      <c r="A48" s="1">
        <v>1</v>
      </c>
      <c r="B48" s="20" t="s">
        <v>125</v>
      </c>
      <c r="C48" s="53">
        <v>12378472</v>
      </c>
      <c r="D48" s="53">
        <v>12378472</v>
      </c>
      <c r="E48" s="53">
        <v>18946136</v>
      </c>
      <c r="F48" s="54">
        <v>0</v>
      </c>
    </row>
    <row r="49" spans="1:6" ht="27" customHeight="1" x14ac:dyDescent="0.25">
      <c r="A49" s="1">
        <v>2</v>
      </c>
      <c r="B49" s="20" t="s">
        <v>108</v>
      </c>
      <c r="C49" s="53">
        <v>-11273363</v>
      </c>
      <c r="D49" s="53">
        <v>-11273363</v>
      </c>
      <c r="E49" s="53">
        <v>-16477934</v>
      </c>
      <c r="F49" s="54">
        <v>0</v>
      </c>
    </row>
    <row r="50" spans="1:6" ht="27" customHeight="1" x14ac:dyDescent="0.25">
      <c r="A50" s="1">
        <v>3</v>
      </c>
      <c r="B50" s="20" t="s">
        <v>109</v>
      </c>
      <c r="C50" s="53">
        <f>C48+C49</f>
        <v>1105109</v>
      </c>
      <c r="D50" s="53">
        <f>D48+D49</f>
        <v>1105109</v>
      </c>
      <c r="E50" s="53">
        <f t="shared" ref="E50:F50" si="6">E48+E49</f>
        <v>2468202</v>
      </c>
      <c r="F50" s="53">
        <f t="shared" si="6"/>
        <v>0</v>
      </c>
    </row>
    <row r="51" spans="1:6" ht="27" customHeight="1" x14ac:dyDescent="0.25">
      <c r="A51" s="1">
        <v>4</v>
      </c>
      <c r="B51" s="20" t="s">
        <v>110</v>
      </c>
      <c r="C51" s="53">
        <v>-7812</v>
      </c>
      <c r="D51" s="53">
        <v>-7812</v>
      </c>
      <c r="E51" s="53">
        <v>0</v>
      </c>
      <c r="F51" s="54">
        <v>0</v>
      </c>
    </row>
    <row r="52" spans="1:6" ht="27" customHeight="1" x14ac:dyDescent="0.25">
      <c r="A52" s="1">
        <v>5</v>
      </c>
      <c r="B52" s="20" t="s">
        <v>111</v>
      </c>
      <c r="C52" s="53">
        <v>-1266530</v>
      </c>
      <c r="D52" s="53">
        <v>-1266530</v>
      </c>
      <c r="E52" s="53">
        <v>-1298544</v>
      </c>
      <c r="F52" s="54">
        <v>0</v>
      </c>
    </row>
    <row r="53" spans="1:6" ht="40.9" customHeight="1" x14ac:dyDescent="0.25">
      <c r="A53" s="1">
        <v>6</v>
      </c>
      <c r="B53" s="20" t="s">
        <v>112</v>
      </c>
      <c r="C53" s="53">
        <f>C50+C51+C52</f>
        <v>-169233</v>
      </c>
      <c r="D53" s="53">
        <f>D50+D51+D52</f>
        <v>-169233</v>
      </c>
      <c r="E53" s="53">
        <f t="shared" ref="E53:F53" si="7">E50+E51+E52</f>
        <v>1169658</v>
      </c>
      <c r="F53" s="53">
        <f t="shared" si="7"/>
        <v>0</v>
      </c>
    </row>
    <row r="54" spans="1:6" ht="33" customHeight="1" x14ac:dyDescent="0.25">
      <c r="A54" s="1">
        <v>7</v>
      </c>
      <c r="B54" s="20" t="s">
        <v>113</v>
      </c>
      <c r="C54" s="53">
        <v>3855258</v>
      </c>
      <c r="D54" s="53">
        <v>3855258</v>
      </c>
      <c r="E54" s="53">
        <v>4915900</v>
      </c>
      <c r="F54" s="54">
        <v>0</v>
      </c>
    </row>
    <row r="55" spans="1:6" ht="33.4" customHeight="1" x14ac:dyDescent="0.25">
      <c r="A55" s="1">
        <v>8</v>
      </c>
      <c r="B55" s="20" t="s">
        <v>114</v>
      </c>
      <c r="C55" s="53">
        <v>6694083</v>
      </c>
      <c r="D55" s="53">
        <v>6694083</v>
      </c>
      <c r="E55" s="53">
        <v>6369955</v>
      </c>
      <c r="F55" s="54">
        <v>0</v>
      </c>
    </row>
    <row r="56" spans="1:6" ht="27" customHeight="1" x14ac:dyDescent="0.25">
      <c r="A56" s="1">
        <v>9</v>
      </c>
      <c r="B56" s="20" t="s">
        <v>115</v>
      </c>
      <c r="C56" s="53">
        <v>-6890361</v>
      </c>
      <c r="D56" s="53">
        <v>-6890361</v>
      </c>
      <c r="E56" s="53">
        <v>-6497466</v>
      </c>
      <c r="F56" s="54">
        <v>0</v>
      </c>
    </row>
    <row r="57" spans="1:6" ht="18.399999999999999" customHeight="1" x14ac:dyDescent="0.25">
      <c r="A57" s="1">
        <v>10</v>
      </c>
      <c r="B57" s="20" t="s">
        <v>116</v>
      </c>
      <c r="C57" s="53">
        <v>3974843</v>
      </c>
      <c r="D57" s="53">
        <v>3974843</v>
      </c>
      <c r="E57" s="53">
        <v>364166</v>
      </c>
      <c r="F57" s="54">
        <v>0</v>
      </c>
    </row>
    <row r="58" spans="1:6" x14ac:dyDescent="0.25">
      <c r="A58" s="1">
        <v>11</v>
      </c>
      <c r="B58" s="20" t="s">
        <v>117</v>
      </c>
      <c r="C58" s="53">
        <v>-678210</v>
      </c>
      <c r="D58" s="53">
        <v>-678210</v>
      </c>
      <c r="E58" s="53">
        <v>-1312204</v>
      </c>
      <c r="F58" s="54">
        <v>0</v>
      </c>
    </row>
    <row r="59" spans="1:6" ht="25.15" customHeight="1" x14ac:dyDescent="0.25">
      <c r="A59" s="1">
        <v>12</v>
      </c>
      <c r="B59" s="20" t="s">
        <v>118</v>
      </c>
      <c r="C59" s="53">
        <f>C53+C54+C55+C56+C57+C58</f>
        <v>6786380</v>
      </c>
      <c r="D59" s="53">
        <f>D53+D54+D55+D56+D57+D58</f>
        <v>6786380</v>
      </c>
      <c r="E59" s="53">
        <f t="shared" ref="E59:F59" si="8">E53+E54+E55+E56+E57+E58</f>
        <v>5010009</v>
      </c>
      <c r="F59" s="53">
        <f t="shared" si="8"/>
        <v>0</v>
      </c>
    </row>
    <row r="60" spans="1:6" ht="27" customHeight="1" x14ac:dyDescent="0.25">
      <c r="A60" s="1">
        <v>13</v>
      </c>
      <c r="B60" s="20" t="s">
        <v>126</v>
      </c>
      <c r="C60" s="53">
        <v>-1576592</v>
      </c>
      <c r="D60" s="53">
        <v>-1576592</v>
      </c>
      <c r="E60" s="53">
        <v>-281988</v>
      </c>
      <c r="F60" s="54">
        <v>0</v>
      </c>
    </row>
    <row r="61" spans="1:6" x14ac:dyDescent="0.25">
      <c r="A61" s="1">
        <v>14</v>
      </c>
      <c r="B61" s="20" t="s">
        <v>119</v>
      </c>
      <c r="C61" s="53"/>
      <c r="D61" s="53"/>
      <c r="E61" s="53"/>
      <c r="F61" s="54"/>
    </row>
    <row r="62" spans="1:6" x14ac:dyDescent="0.25">
      <c r="A62" s="1">
        <v>15</v>
      </c>
      <c r="B62" s="21" t="s">
        <v>120</v>
      </c>
      <c r="C62" s="53">
        <v>-794686</v>
      </c>
      <c r="D62" s="53">
        <v>-794686</v>
      </c>
      <c r="E62" s="53">
        <v>-141515</v>
      </c>
      <c r="F62" s="54">
        <v>0</v>
      </c>
    </row>
    <row r="63" spans="1:6" ht="31.5" customHeight="1" x14ac:dyDescent="0.25">
      <c r="A63" s="1">
        <v>16</v>
      </c>
      <c r="B63" s="20" t="s">
        <v>121</v>
      </c>
      <c r="C63" s="53">
        <v>-781906</v>
      </c>
      <c r="D63" s="53">
        <v>-781906</v>
      </c>
      <c r="E63" s="53">
        <v>-140473</v>
      </c>
      <c r="F63" s="54">
        <v>0</v>
      </c>
    </row>
    <row r="64" spans="1:6" x14ac:dyDescent="0.25">
      <c r="A64" s="1">
        <v>17</v>
      </c>
      <c r="B64" s="20" t="s">
        <v>122</v>
      </c>
      <c r="C64" s="53">
        <v>-31431</v>
      </c>
      <c r="D64" s="53">
        <v>-31431</v>
      </c>
      <c r="E64" s="53">
        <v>-5620</v>
      </c>
      <c r="F64" s="54">
        <v>0</v>
      </c>
    </row>
    <row r="65" spans="1:6" ht="27" customHeight="1" thickBot="1" x14ac:dyDescent="0.3">
      <c r="A65" s="1">
        <v>18</v>
      </c>
      <c r="B65" s="22" t="s">
        <v>123</v>
      </c>
      <c r="C65" s="55">
        <f>C59+C60+C64</f>
        <v>5178357</v>
      </c>
      <c r="D65" s="55">
        <f>D59+D60+D64</f>
        <v>5178357</v>
      </c>
      <c r="E65" s="55">
        <f t="shared" ref="E65:F65" si="9">E59+E60+E64</f>
        <v>4722401</v>
      </c>
      <c r="F65" s="55">
        <f t="shared" si="9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22" zoomScale="70" zoomScaleNormal="70" workbookViewId="0">
      <selection activeCell="C26" sqref="C26"/>
    </sheetView>
  </sheetViews>
  <sheetFormatPr defaultColWidth="8.7109375" defaultRowHeight="18.75" x14ac:dyDescent="0.3"/>
  <cols>
    <col min="1" max="1" width="8.7109375" style="61"/>
    <col min="2" max="2" width="38.7109375" style="61" customWidth="1"/>
    <col min="3" max="3" width="68.7109375" style="61" customWidth="1"/>
    <col min="4" max="4" width="35" style="61" customWidth="1"/>
    <col min="5" max="5" width="10.7109375" style="61" customWidth="1"/>
    <col min="6" max="6" width="33.42578125" style="61" customWidth="1"/>
    <col min="7" max="7" width="20.7109375" style="61" customWidth="1"/>
    <col min="8" max="10" width="19.140625" style="61" customWidth="1"/>
    <col min="11" max="16384" width="8.7109375" style="61"/>
  </cols>
  <sheetData>
    <row r="1" spans="1:10" s="58" customFormat="1" ht="37.5" x14ac:dyDescent="0.3">
      <c r="B1" s="69" t="s">
        <v>0</v>
      </c>
      <c r="C1" s="69" t="s">
        <v>4</v>
      </c>
      <c r="D1" s="69" t="s">
        <v>1</v>
      </c>
      <c r="E1" s="59"/>
      <c r="F1" s="69" t="s">
        <v>2</v>
      </c>
      <c r="G1" s="60" t="s">
        <v>3</v>
      </c>
      <c r="H1" s="60" t="s">
        <v>3</v>
      </c>
      <c r="I1" s="60" t="s">
        <v>3</v>
      </c>
      <c r="J1" s="60" t="s">
        <v>3</v>
      </c>
    </row>
    <row r="2" spans="1:10" x14ac:dyDescent="0.3">
      <c r="B2" s="70"/>
      <c r="C2" s="70"/>
      <c r="D2" s="70"/>
      <c r="E2" s="62"/>
      <c r="F2" s="70"/>
      <c r="G2" s="63">
        <v>2021</v>
      </c>
      <c r="H2" s="63">
        <v>2020</v>
      </c>
      <c r="I2" s="63">
        <v>2019</v>
      </c>
      <c r="J2" s="63">
        <v>2018</v>
      </c>
    </row>
    <row r="3" spans="1:10" ht="64.150000000000006" customHeight="1" x14ac:dyDescent="0.3">
      <c r="A3" s="61">
        <v>1</v>
      </c>
      <c r="B3" s="63" t="s">
        <v>5</v>
      </c>
      <c r="C3" s="63" t="s">
        <v>172</v>
      </c>
      <c r="D3" s="63" t="s">
        <v>7</v>
      </c>
      <c r="E3" s="63" t="s">
        <v>127</v>
      </c>
      <c r="F3" s="63" t="s">
        <v>174</v>
      </c>
      <c r="G3" s="64">
        <f>('показатели отчетности'!C50/'показатели отчетности'!C48)*100%</f>
        <v>8.927668940075964E-2</v>
      </c>
      <c r="H3" s="64">
        <f>('показатели отчетности'!D50/'показатели отчетности'!D48)*100%</f>
        <v>8.927668940075964E-2</v>
      </c>
      <c r="I3" s="64">
        <f>('показатели отчетности'!E50/'показатели отчетности'!E48)*100%</f>
        <v>0.13027469031152314</v>
      </c>
      <c r="J3" s="63"/>
    </row>
    <row r="4" spans="1:10" ht="84.4" customHeight="1" x14ac:dyDescent="0.3">
      <c r="A4" s="61">
        <v>2</v>
      </c>
      <c r="B4" s="63" t="s">
        <v>6</v>
      </c>
      <c r="C4" s="63" t="s">
        <v>44</v>
      </c>
      <c r="D4" s="63" t="s">
        <v>8</v>
      </c>
      <c r="E4" s="63" t="s">
        <v>128</v>
      </c>
      <c r="F4" s="63"/>
      <c r="G4" s="64">
        <f>('показатели отчетности'!C65/'показатели отчетности'!C48)*100%</f>
        <v>0.41833572027306765</v>
      </c>
      <c r="H4" s="64">
        <f>('показатели отчетности'!D65/'показатели отчетности'!D48)*100%</f>
        <v>0.41833572027306765</v>
      </c>
      <c r="I4" s="64">
        <f>('показатели отчетности'!E65/'показатели отчетности'!E48)*100%</f>
        <v>0.24925404314631755</v>
      </c>
      <c r="J4" s="63"/>
    </row>
    <row r="5" spans="1:10" ht="132" customHeight="1" x14ac:dyDescent="0.3">
      <c r="A5" s="61">
        <v>3</v>
      </c>
      <c r="B5" s="63" t="s">
        <v>45</v>
      </c>
      <c r="C5" s="63" t="s">
        <v>46</v>
      </c>
      <c r="D5" s="63" t="s">
        <v>47</v>
      </c>
      <c r="E5" s="63" t="s">
        <v>129</v>
      </c>
      <c r="F5" s="63"/>
      <c r="G5" s="64">
        <f>('показатели отчетности'!C65/'показатели отчетности'!C31)*100%</f>
        <v>0.1115925094910127</v>
      </c>
      <c r="H5" s="64">
        <f>('показатели отчетности'!D65/'показатели отчетности'!D31)*100%</f>
        <v>0.1115925094910127</v>
      </c>
      <c r="I5" s="64">
        <f>('показатели отчетности'!E65/'показатели отчетности'!E31)*100%</f>
        <v>0.11468805288511161</v>
      </c>
      <c r="J5" s="63"/>
    </row>
    <row r="6" spans="1:10" ht="106.5" customHeight="1" x14ac:dyDescent="0.3">
      <c r="A6" s="61">
        <v>4</v>
      </c>
      <c r="B6" s="63" t="s">
        <v>48</v>
      </c>
      <c r="C6" s="63" t="s">
        <v>50</v>
      </c>
      <c r="D6" s="63" t="s">
        <v>49</v>
      </c>
      <c r="E6" s="63" t="s">
        <v>130</v>
      </c>
      <c r="F6" s="63"/>
      <c r="G6" s="64">
        <f>('показатели отчетности'!C65/'показатели отчетности'!C21)*100%</f>
        <v>0.20664982667832149</v>
      </c>
      <c r="H6" s="64">
        <f>('показатели отчетности'!D65/'показатели отчетности'!D21)*100%</f>
        <v>0.20664982667832149</v>
      </c>
      <c r="I6" s="64">
        <f>('показатели отчетности'!E65/'показатели отчетности'!E21)*100%</f>
        <v>0.13150246322016895</v>
      </c>
      <c r="J6" s="63"/>
    </row>
    <row r="7" spans="1:10" ht="100.5" customHeight="1" x14ac:dyDescent="0.3">
      <c r="A7" s="61">
        <v>5</v>
      </c>
      <c r="B7" s="63" t="s">
        <v>51</v>
      </c>
      <c r="C7" s="63" t="s">
        <v>52</v>
      </c>
      <c r="D7" s="63" t="s">
        <v>53</v>
      </c>
      <c r="E7" s="63" t="s">
        <v>131</v>
      </c>
      <c r="F7" s="63"/>
      <c r="G7" s="64">
        <f>('показатели отчетности'!C65/'показатели отчетности'!C13)*100%</f>
        <v>3.5648124481002054E-2</v>
      </c>
      <c r="H7" s="64">
        <f>('показатели отчетности'!D65/'показатели отчетности'!D13)*100%</f>
        <v>3.5648124481002054E-2</v>
      </c>
      <c r="I7" s="64">
        <f>('показатели отчетности'!E65/'показатели отчетности'!E13)*100%</f>
        <v>3.6200010072590875E-2</v>
      </c>
      <c r="J7" s="63"/>
    </row>
    <row r="8" spans="1:10" ht="37.5" x14ac:dyDescent="0.3">
      <c r="A8" s="61">
        <v>6</v>
      </c>
      <c r="B8" s="63" t="s">
        <v>9</v>
      </c>
      <c r="C8" s="63"/>
      <c r="D8" s="63" t="s">
        <v>10</v>
      </c>
      <c r="E8" s="63" t="s">
        <v>132</v>
      </c>
      <c r="F8" s="63" t="s">
        <v>11</v>
      </c>
      <c r="G8" s="64">
        <f>'показатели отчетности'!C21/'показатели отчетности'!C44</f>
        <v>1.4131520217599152</v>
      </c>
      <c r="H8" s="64">
        <f>'показатели отчетности'!D21/'показатели отчетности'!D44</f>
        <v>1.4131520217599152</v>
      </c>
      <c r="I8" s="64">
        <f>'показатели отчетности'!E21/'показатели отчетности'!E44</f>
        <v>2.0052117124157256</v>
      </c>
      <c r="J8" s="63"/>
    </row>
    <row r="9" spans="1:10" ht="56.25" x14ac:dyDescent="0.3">
      <c r="A9" s="61">
        <v>7</v>
      </c>
      <c r="B9" s="63" t="s">
        <v>12</v>
      </c>
      <c r="C9" s="63"/>
      <c r="D9" s="63" t="s">
        <v>13</v>
      </c>
      <c r="E9" s="63" t="s">
        <v>133</v>
      </c>
      <c r="F9" s="63" t="s">
        <v>14</v>
      </c>
      <c r="G9" s="64">
        <f>'показатели отчетности'!C19/'показатели отчетности'!C44</f>
        <v>2.626189473722202E-2</v>
      </c>
      <c r="H9" s="64">
        <f>'показатели отчетности'!D19/'показатели отчетности'!D44</f>
        <v>2.626189473722202E-2</v>
      </c>
      <c r="I9" s="64">
        <f>'показатели отчетности'!E19/'показатели отчетности'!E44</f>
        <v>2.7317098829056603E-2</v>
      </c>
      <c r="J9" s="63"/>
    </row>
    <row r="10" spans="1:10" ht="75" x14ac:dyDescent="0.3">
      <c r="A10" s="61">
        <v>8</v>
      </c>
      <c r="B10" s="63" t="s">
        <v>15</v>
      </c>
      <c r="C10" s="63"/>
      <c r="D10" s="63" t="s">
        <v>134</v>
      </c>
      <c r="E10" s="63" t="s">
        <v>135</v>
      </c>
      <c r="F10" s="63" t="s">
        <v>16</v>
      </c>
      <c r="G10" s="64">
        <f>('показатели отчетности'!C19+'показатели отчетности'!C18)/('показатели отчетности'!C40+'показатели отчетности'!C39+'показатели отчетности'!C43)</f>
        <v>2.781964448679141E-2</v>
      </c>
      <c r="H10" s="64">
        <f>('показатели отчетности'!D19+'показатели отчетности'!D18)/('показатели отчетности'!D40+'показатели отчетности'!D39+'показатели отчетности'!D43)</f>
        <v>2.781964448679141E-2</v>
      </c>
      <c r="I10" s="64">
        <f>('показатели отчетности'!E19+'показатели отчетности'!E18)/('показатели отчетности'!E40+'показатели отчетности'!E39+'показатели отчетности'!E43)</f>
        <v>0.70064404886656162</v>
      </c>
      <c r="J10" s="63"/>
    </row>
    <row r="11" spans="1:10" ht="79.150000000000006" customHeight="1" x14ac:dyDescent="0.3">
      <c r="A11" s="61">
        <v>9</v>
      </c>
      <c r="B11" s="63" t="s">
        <v>17</v>
      </c>
      <c r="C11" s="63"/>
      <c r="D11" s="63" t="s">
        <v>18</v>
      </c>
      <c r="E11" s="63" t="s">
        <v>136</v>
      </c>
      <c r="F11" s="63" t="s">
        <v>19</v>
      </c>
      <c r="G11" s="64">
        <f>('показатели отчетности'!C18+'показатели отчетности'!C19+'показатели отчетности'!C17)/'показатели отчетности'!C44</f>
        <v>1.39611464243294</v>
      </c>
      <c r="H11" s="64">
        <f>('показатели отчетности'!D18+'показатели отчетности'!D19+'показатели отчетности'!D17)/'показатели отчетности'!D44</f>
        <v>1.39611464243294</v>
      </c>
      <c r="I11" s="64">
        <f>('показатели отчетности'!E18+'показатели отчетности'!E19+'показатели отчетности'!E17)/'показатели отчетности'!E44</f>
        <v>1.9830947674990296</v>
      </c>
      <c r="J11" s="63"/>
    </row>
    <row r="12" spans="1:10" ht="112.5" x14ac:dyDescent="0.3">
      <c r="A12" s="61">
        <v>10</v>
      </c>
      <c r="B12" s="63" t="s">
        <v>20</v>
      </c>
      <c r="C12" s="63" t="s">
        <v>23</v>
      </c>
      <c r="D12" s="63" t="s">
        <v>21</v>
      </c>
      <c r="E12" s="63" t="s">
        <v>137</v>
      </c>
      <c r="F12" s="63" t="s">
        <v>22</v>
      </c>
      <c r="G12" s="67">
        <f>'показатели отчетности'!C21-'показатели отчетности'!C44</f>
        <v>7326186</v>
      </c>
      <c r="H12" s="65">
        <f>'показатели отчетности'!D21-'показатели отчетности'!D44</f>
        <v>7326186</v>
      </c>
      <c r="I12" s="65">
        <f>'показатели отчетности'!E21-'показатели отчетности'!E44</f>
        <v>18002229</v>
      </c>
      <c r="J12" s="63"/>
    </row>
    <row r="13" spans="1:10" ht="69.599999999999994" customHeight="1" x14ac:dyDescent="0.3">
      <c r="A13" s="61">
        <v>11</v>
      </c>
      <c r="B13" s="63" t="s">
        <v>24</v>
      </c>
      <c r="C13" s="63" t="s">
        <v>25</v>
      </c>
      <c r="D13" s="63" t="s">
        <v>173</v>
      </c>
      <c r="E13" s="63" t="s">
        <v>138</v>
      </c>
      <c r="F13" s="63" t="s">
        <v>26</v>
      </c>
      <c r="G13" s="67">
        <f>'показатели отчетности'!C31/'показатели отчетности'!C22</f>
        <v>0.27245008337340165</v>
      </c>
      <c r="H13" s="64">
        <f>'показатели отчетности'!D31/'показатели отчетности'!D22</f>
        <v>0.27245008337340165</v>
      </c>
      <c r="I13" s="64">
        <f>'показатели отчетности'!E31/'показатели отчетности'!E22</f>
        <v>0.2475055443434713</v>
      </c>
      <c r="J13" s="63"/>
    </row>
    <row r="14" spans="1:10" ht="168.75" x14ac:dyDescent="0.3">
      <c r="A14" s="61">
        <v>12</v>
      </c>
      <c r="B14" s="63" t="s">
        <v>27</v>
      </c>
      <c r="C14" s="63" t="s">
        <v>28</v>
      </c>
      <c r="D14" s="63" t="s">
        <v>29</v>
      </c>
      <c r="E14" s="63" t="s">
        <v>139</v>
      </c>
      <c r="F14" s="63" t="s">
        <v>16</v>
      </c>
      <c r="G14" s="67">
        <f>('показатели отчетности'!C37+'показатели отчетности'!C44)/'показатели отчетности'!C22</f>
        <v>0.7275499166265984</v>
      </c>
      <c r="H14" s="64">
        <f>('показатели отчетности'!D37+'показатели отчетности'!D44)/'показатели отчетности'!D22</f>
        <v>0.7275499166265984</v>
      </c>
      <c r="I14" s="64">
        <f>('показатели отчетности'!E37+'показатели отчетности'!E44)/'показатели отчетности'!E22</f>
        <v>0.75249445565652873</v>
      </c>
      <c r="J14" s="63"/>
    </row>
    <row r="15" spans="1:10" ht="168.75" x14ac:dyDescent="0.3">
      <c r="A15" s="61">
        <v>13</v>
      </c>
      <c r="B15" s="63" t="s">
        <v>30</v>
      </c>
      <c r="C15" s="63" t="s">
        <v>31</v>
      </c>
      <c r="D15" s="63" t="s">
        <v>32</v>
      </c>
      <c r="E15" s="63" t="s">
        <v>140</v>
      </c>
      <c r="F15" s="63"/>
      <c r="G15" s="67">
        <f>'показатели отчетности'!C37/'показатели отчетности'!C22</f>
        <v>0.62343857100632849</v>
      </c>
      <c r="H15" s="64">
        <f>'показатели отчетности'!D37/'показатели отчетности'!D22</f>
        <v>0.62343857100632849</v>
      </c>
      <c r="I15" s="64">
        <f>'показатели отчетности'!E37/'показатели отчетности'!E22</f>
        <v>0.64484570570227173</v>
      </c>
      <c r="J15" s="63"/>
    </row>
    <row r="16" spans="1:10" ht="168.75" x14ac:dyDescent="0.3">
      <c r="A16" s="61">
        <v>14</v>
      </c>
      <c r="B16" s="63" t="s">
        <v>33</v>
      </c>
      <c r="C16" s="63" t="s">
        <v>34</v>
      </c>
      <c r="D16" s="63" t="s">
        <v>35</v>
      </c>
      <c r="E16" s="63" t="s">
        <v>141</v>
      </c>
      <c r="F16" s="63" t="s">
        <v>36</v>
      </c>
      <c r="G16" s="67">
        <f>('показатели отчетности'!C37+'показатели отчетности'!C44)/'показатели отчетности'!C31</f>
        <v>2.6703971150174608</v>
      </c>
      <c r="H16" s="64">
        <f>('показатели отчетности'!D37+'показатели отчетности'!D44)/'показатели отчетности'!D31</f>
        <v>2.6703971150174608</v>
      </c>
      <c r="I16" s="64">
        <f>('показатели отчетности'!E37+'показатели отчетности'!E44)/'показатели отчетности'!E31</f>
        <v>3.0403135317739318</v>
      </c>
      <c r="J16" s="63"/>
    </row>
    <row r="17" spans="1:10" ht="56.25" x14ac:dyDescent="0.3">
      <c r="A17" s="61">
        <v>15</v>
      </c>
      <c r="B17" s="63" t="s">
        <v>37</v>
      </c>
      <c r="C17" s="63" t="s">
        <v>38</v>
      </c>
      <c r="D17" s="63" t="s">
        <v>39</v>
      </c>
      <c r="E17" s="63" t="s">
        <v>142</v>
      </c>
      <c r="F17" s="63"/>
      <c r="G17" s="67">
        <f>'показатели отчетности'!C36/'показатели отчетности'!C13</f>
        <v>0</v>
      </c>
      <c r="H17" s="64">
        <f>'показатели отчетности'!D36/'показатели отчетности'!D13</f>
        <v>0</v>
      </c>
      <c r="I17" s="64">
        <f>'показатели отчетности'!E36/'показатели отчетности'!E13</f>
        <v>0</v>
      </c>
      <c r="J17" s="63"/>
    </row>
    <row r="18" spans="1:10" ht="131.25" x14ac:dyDescent="0.3">
      <c r="A18" s="61">
        <v>16</v>
      </c>
      <c r="B18" s="63" t="s">
        <v>40</v>
      </c>
      <c r="C18" s="63" t="s">
        <v>41</v>
      </c>
      <c r="D18" s="63" t="s">
        <v>42</v>
      </c>
      <c r="E18" s="63" t="s">
        <v>143</v>
      </c>
      <c r="F18" s="63" t="s">
        <v>43</v>
      </c>
      <c r="G18" s="67">
        <f>('показатели отчетности'!C59+'показатели отчетности'!C56)/'показатели отчетности'!C56</f>
        <v>1.5090791324286201E-2</v>
      </c>
      <c r="H18" s="64">
        <f>('показатели отчетности'!D59+'показатели отчетности'!D56)/'показатели отчетности'!D56</f>
        <v>1.5090791324286201E-2</v>
      </c>
      <c r="I18" s="64">
        <f>('показатели отчетности'!E59+'показатели отчетности'!E56)/'показатели отчетности'!E56</f>
        <v>0.22892878546805787</v>
      </c>
      <c r="J18" s="63"/>
    </row>
    <row r="19" spans="1:10" ht="93.75" x14ac:dyDescent="0.3">
      <c r="A19" s="61">
        <v>17</v>
      </c>
      <c r="B19" s="63" t="s">
        <v>54</v>
      </c>
      <c r="C19" s="63" t="s">
        <v>55</v>
      </c>
      <c r="D19" s="63" t="s">
        <v>144</v>
      </c>
      <c r="E19" s="63" t="s">
        <v>145</v>
      </c>
      <c r="F19" s="63"/>
      <c r="G19" s="67">
        <f>'показатели отчетности'!C48/('показатели отчетности'!C21-'показатели отчетности'!C44)</f>
        <v>1.6896202198524579</v>
      </c>
      <c r="H19" s="64">
        <f>'показатели отчетности'!D48/('показатели отчетности'!D21-'показатели отчетности'!D44)</f>
        <v>1.6896202198524579</v>
      </c>
      <c r="I19" s="64">
        <f>'показатели отчетности'!E48/('показатели отчетности'!E21-'показатели отчетности'!E44)</f>
        <v>1.0524327848512538</v>
      </c>
      <c r="J19" s="63"/>
    </row>
    <row r="20" spans="1:10" ht="93.75" x14ac:dyDescent="0.3">
      <c r="A20" s="61">
        <v>18</v>
      </c>
      <c r="B20" s="63" t="s">
        <v>56</v>
      </c>
      <c r="C20" s="63" t="s">
        <v>57</v>
      </c>
      <c r="D20" s="63" t="s">
        <v>58</v>
      </c>
      <c r="E20" s="63" t="s">
        <v>146</v>
      </c>
      <c r="F20" s="63"/>
      <c r="G20" s="67">
        <f>'показатели отчетности'!C48/'показатели отчетности'!C13</f>
        <v>8.521415397598088E-2</v>
      </c>
      <c r="H20" s="64">
        <f>'показатели отчетности'!D48/'показатели отчетности'!D13</f>
        <v>8.521415397598088E-2</v>
      </c>
      <c r="I20" s="64">
        <f>'показатели отчетности'!E48/'показатели отчетности'!E13</f>
        <v>0.14523339166595056</v>
      </c>
      <c r="J20" s="63"/>
    </row>
    <row r="21" spans="1:10" ht="150" x14ac:dyDescent="0.3">
      <c r="A21" s="61">
        <v>19</v>
      </c>
      <c r="B21" s="63" t="s">
        <v>59</v>
      </c>
      <c r="C21" s="63" t="s">
        <v>60</v>
      </c>
      <c r="D21" s="63" t="s">
        <v>61</v>
      </c>
      <c r="E21" s="63" t="s">
        <v>147</v>
      </c>
      <c r="F21" s="63"/>
      <c r="G21" s="67">
        <f>'показатели отчетности'!C48/'показатели отчетности'!C22</f>
        <v>7.2677008061438744E-2</v>
      </c>
      <c r="H21" s="64">
        <f>'показатели отчетности'!D48/'показатели отчетности'!D22</f>
        <v>7.2677008061438744E-2</v>
      </c>
      <c r="I21" s="64">
        <f>'показатели отчетности'!E48/'показатели отчетности'!E22</f>
        <v>0.11388352461893353</v>
      </c>
      <c r="J21" s="63"/>
    </row>
    <row r="22" spans="1:10" ht="150" x14ac:dyDescent="0.3">
      <c r="A22" s="61">
        <v>20</v>
      </c>
      <c r="B22" s="63" t="s">
        <v>63</v>
      </c>
      <c r="C22" s="63" t="s">
        <v>64</v>
      </c>
      <c r="D22" s="63" t="s">
        <v>149</v>
      </c>
      <c r="E22" s="63" t="s">
        <v>150</v>
      </c>
      <c r="F22" s="63"/>
      <c r="G22" s="68">
        <f>'показатели отчетности'!C49/( ('показатели отчетности'!C15+'показатели отчетности'!D15)/2)</f>
        <v>-62.690046544734663</v>
      </c>
      <c r="H22" s="66">
        <f>-'показатели отчетности'!D49/( ('показатели отчетности'!D15+'показатели отчетности'!E15)/2)</f>
        <v>45.534867000704836</v>
      </c>
      <c r="I22" s="66">
        <f>-'показатели отчетности'!E49/( ('показатели отчетности'!E15+'показатели отчетности'!F15)/2)</f>
        <v>66.514624556984501</v>
      </c>
      <c r="J22" s="63"/>
    </row>
    <row r="23" spans="1:10" ht="150" x14ac:dyDescent="0.3">
      <c r="A23" s="61">
        <v>21</v>
      </c>
      <c r="B23" s="63" t="s">
        <v>65</v>
      </c>
      <c r="C23" s="63" t="s">
        <v>66</v>
      </c>
      <c r="D23" s="63" t="s">
        <v>67</v>
      </c>
      <c r="E23" s="63" t="s">
        <v>148</v>
      </c>
      <c r="F23" s="63"/>
      <c r="G23" s="67">
        <f>('показатели отчетности'!C17/'показатели отчетности'!C48)*365</f>
        <v>715.72440887695996</v>
      </c>
      <c r="H23" s="64">
        <f>('показатели отчетности'!D17/'показатели отчетности'!D48)*365</f>
        <v>715.72440887695996</v>
      </c>
      <c r="I23" s="64">
        <f>('показатели отчетности'!E17/'показатели отчетности'!E48)*365</f>
        <v>448.14744732118464</v>
      </c>
      <c r="J23" s="63"/>
    </row>
    <row r="24" spans="1:10" ht="112.5" x14ac:dyDescent="0.3">
      <c r="A24" s="61">
        <v>22</v>
      </c>
      <c r="B24" s="63" t="s">
        <v>151</v>
      </c>
      <c r="C24" s="63" t="s">
        <v>153</v>
      </c>
      <c r="D24" s="63" t="s">
        <v>152</v>
      </c>
      <c r="E24" s="63"/>
      <c r="F24" s="63"/>
      <c r="G24" s="63"/>
      <c r="H24" s="64">
        <f>100000000/45000000</f>
        <v>2.2222222222222223</v>
      </c>
      <c r="I24" s="64">
        <f>100000000/35000000</f>
        <v>2.8571428571428572</v>
      </c>
      <c r="J24" s="63"/>
    </row>
    <row r="25" spans="1:10" ht="75" x14ac:dyDescent="0.3">
      <c r="A25" s="61">
        <v>23</v>
      </c>
      <c r="B25" s="63" t="s">
        <v>154</v>
      </c>
      <c r="C25" s="63"/>
      <c r="D25" s="63" t="s">
        <v>155</v>
      </c>
      <c r="E25" s="63"/>
      <c r="F25" s="63"/>
      <c r="G25" s="63"/>
      <c r="H25" s="64"/>
      <c r="I25" s="64"/>
      <c r="J25" s="63"/>
    </row>
    <row r="26" spans="1:10" ht="214.5" customHeight="1" x14ac:dyDescent="0.3">
      <c r="A26" s="61">
        <v>24</v>
      </c>
      <c r="B26" s="63" t="s">
        <v>169</v>
      </c>
      <c r="C26" s="63" t="s">
        <v>170</v>
      </c>
      <c r="D26" s="63" t="s">
        <v>171</v>
      </c>
      <c r="E26" s="63"/>
      <c r="F26" s="63"/>
      <c r="G26" s="63"/>
      <c r="H26" s="64">
        <f>((1090.271+329)/'[1]показатели отчетности'!D48)*100</f>
        <v>1.7920993484519421</v>
      </c>
      <c r="I26" s="64">
        <f>((113+373.9)/'[1]показатели отчетности'!E48)*100</f>
        <v>8.8254486133768353</v>
      </c>
      <c r="J26" s="64">
        <f>((1928.411+583)/'[1]показатели отчетности'!F48)*100</f>
        <v>6.5978641235813376</v>
      </c>
    </row>
  </sheetData>
  <mergeCells count="4">
    <mergeCell ref="B1:B2"/>
    <mergeCell ref="C1:C2"/>
    <mergeCell ref="D1:D2"/>
    <mergeCell ref="F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6"/>
  <sheetViews>
    <sheetView tabSelected="1" workbookViewId="0">
      <selection activeCell="C8" sqref="C8"/>
    </sheetView>
  </sheetViews>
  <sheetFormatPr defaultRowHeight="15" x14ac:dyDescent="0.25"/>
  <sheetData>
    <row r="3" spans="2:2" x14ac:dyDescent="0.25">
      <c r="B3" t="s">
        <v>156</v>
      </c>
    </row>
    <row r="5" spans="2:2" x14ac:dyDescent="0.25">
      <c r="B5" t="s">
        <v>157</v>
      </c>
    </row>
    <row r="7" spans="2:2" x14ac:dyDescent="0.25">
      <c r="B7" t="s">
        <v>158</v>
      </c>
    </row>
    <row r="9" spans="2:2" x14ac:dyDescent="0.25">
      <c r="B9" t="s">
        <v>159</v>
      </c>
    </row>
    <row r="11" spans="2:2" x14ac:dyDescent="0.25">
      <c r="B11" t="s">
        <v>160</v>
      </c>
    </row>
    <row r="13" spans="2:2" x14ac:dyDescent="0.25">
      <c r="B13" t="s">
        <v>161</v>
      </c>
    </row>
    <row r="15" spans="2:2" x14ac:dyDescent="0.25">
      <c r="B15" t="s">
        <v>162</v>
      </c>
    </row>
    <row r="17" spans="2:2" x14ac:dyDescent="0.25">
      <c r="B17" t="s">
        <v>163</v>
      </c>
    </row>
    <row r="19" spans="2:2" x14ac:dyDescent="0.25">
      <c r="B19" t="s">
        <v>164</v>
      </c>
    </row>
    <row r="21" spans="2:2" x14ac:dyDescent="0.25">
      <c r="B21" t="s">
        <v>165</v>
      </c>
    </row>
    <row r="23" spans="2:2" x14ac:dyDescent="0.25">
      <c r="B23" t="s">
        <v>166</v>
      </c>
    </row>
    <row r="25" spans="2:2" x14ac:dyDescent="0.25">
      <c r="B25" t="s">
        <v>167</v>
      </c>
    </row>
    <row r="26" spans="2:2" x14ac:dyDescent="0.25">
      <c r="B26" t="s">
        <v>168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 отчетности</vt:lpstr>
      <vt:lpstr>финнсовые показатели</vt:lpstr>
      <vt:lpstr>справочно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2023-03-14T09:54:11Z</dcterms:modified>
</cp:coreProperties>
</file>